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Lee\Desktop\Furlough Hub\"/>
    </mc:Choice>
  </mc:AlternateContent>
  <xr:revisionPtr revIDLastSave="0" documentId="8_{F0582123-A465-41E7-9162-96A73714A76E}" xr6:coauthVersionLast="45" xr6:coauthVersionMax="45" xr10:uidLastSave="{00000000-0000-0000-0000-000000000000}"/>
  <bookViews>
    <workbookView xWindow="28680" yWindow="-120" windowWidth="29040" windowHeight="15840" xr2:uid="{787EA859-C09B-4A35-8E55-D29FC6EEAA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5" i="1"/>
  <c r="F6" i="1"/>
  <c r="G4" i="1"/>
  <c r="F20" i="1" l="1"/>
  <c r="F21" i="1" s="1"/>
  <c r="F10" i="1"/>
  <c r="C37" i="1"/>
  <c r="C27" i="1"/>
  <c r="C17" i="1"/>
  <c r="C18" i="1" s="1"/>
  <c r="C6" i="1"/>
  <c r="C8" i="1" s="1"/>
  <c r="C9" i="1" s="1"/>
  <c r="C14" i="1" s="1"/>
  <c r="F11" i="1" l="1"/>
  <c r="F13" i="1" s="1"/>
  <c r="F14" i="1" s="1"/>
  <c r="F17" i="1" s="1"/>
  <c r="F22" i="1" s="1"/>
  <c r="F23" i="1" s="1"/>
  <c r="C19" i="1"/>
  <c r="C20" i="1" s="1"/>
  <c r="C28" i="1"/>
  <c r="C29" i="1" s="1"/>
  <c r="C38" i="1"/>
  <c r="C39" i="1" s="1"/>
  <c r="C30" i="1" l="1"/>
  <c r="C31" i="1" s="1"/>
  <c r="C40" i="1"/>
  <c r="C41" i="1" s="1"/>
</calcChain>
</file>

<file path=xl/sharedStrings.xml><?xml version="1.0" encoding="utf-8"?>
<sst xmlns="http://schemas.openxmlformats.org/spreadsheetml/2006/main" count="48" uniqueCount="46">
  <si>
    <t xml:space="preserve">Total Hours Worked </t>
  </si>
  <si>
    <t xml:space="preserve">Furloughed Hours </t>
  </si>
  <si>
    <t xml:space="preserve">Full Months Salary </t>
  </si>
  <si>
    <t>Employers NI for July</t>
  </si>
  <si>
    <t>LEL</t>
  </si>
  <si>
    <t>Days in Period</t>
  </si>
  <si>
    <t>LEL Reworked</t>
  </si>
  <si>
    <t>Divide by Usual Hours</t>
  </si>
  <si>
    <t>Multiply by Furlough Hours</t>
  </si>
  <si>
    <t>Total Furlough Less LEL Reworked</t>
  </si>
  <si>
    <t>Multiply by 13.8%</t>
  </si>
  <si>
    <t>Multiply by 3.%</t>
  </si>
  <si>
    <t>Start Date in 2019/2020 tax year</t>
  </si>
  <si>
    <t>Date Furlough Commenced</t>
  </si>
  <si>
    <t xml:space="preserve">Number of Days </t>
  </si>
  <si>
    <t xml:space="preserve">Divide Total Hours by Number of Days </t>
  </si>
  <si>
    <t xml:space="preserve">Number of Days in Payroll Period </t>
  </si>
  <si>
    <t>Total Hours</t>
  </si>
  <si>
    <t>Roundup</t>
  </si>
  <si>
    <t>Average for Pay period (Same as last year or average)</t>
  </si>
  <si>
    <t xml:space="preserve">Actual </t>
  </si>
  <si>
    <t xml:space="preserve">Multiply by Furlough Hours </t>
  </si>
  <si>
    <t xml:space="preserve">Divide by employee usual hours </t>
  </si>
  <si>
    <t>Weekly Contracted Hours as at 19th March 2020</t>
  </si>
  <si>
    <t>Number of Days in the working week including non working days</t>
  </si>
  <si>
    <t>Total Hours per day</t>
  </si>
  <si>
    <t>Number of days in the Pay Period the employee is Furloughed (including days worked)</t>
  </si>
  <si>
    <t>Total available hours in the period</t>
  </si>
  <si>
    <t>Total Hours rounded to the nearest hour</t>
  </si>
  <si>
    <t>Total Hours Worked in the period</t>
  </si>
  <si>
    <t>Furloughed Hours in the period</t>
  </si>
  <si>
    <t xml:space="preserve">80% of this for Furlough Pay </t>
  </si>
  <si>
    <t>Capped Furlough at £2500</t>
  </si>
  <si>
    <t xml:space="preserve">Divided by employees Usual Hours </t>
  </si>
  <si>
    <t xml:space="preserve">Threshold for National Insurance </t>
  </si>
  <si>
    <t>Number of days in the earnings period</t>
  </si>
  <si>
    <t>Threshold pro rata for part pay periods</t>
  </si>
  <si>
    <t>Divided by Usual Hours</t>
  </si>
  <si>
    <t>Furlough value Multiplied by Furlough Hours</t>
  </si>
  <si>
    <t>Employers Pension for July</t>
  </si>
  <si>
    <t>Total Hours worked in the Last year up to the date Furloughed</t>
  </si>
  <si>
    <t>Start date of the 2019/2020 Tax Year</t>
  </si>
  <si>
    <t xml:space="preserve">Total Number of hours worked in the same pay period in the previous year </t>
  </si>
  <si>
    <t xml:space="preserve">For regular contracted staff </t>
  </si>
  <si>
    <t>For those who work varied hours</t>
  </si>
  <si>
    <t xml:space="preserve">The Higer Value to use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</si>
</sst>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0" fillId="0" borderId="1" xfId="0" applyBorder="1"/>
    <xf numFmtId="44" fontId="0" fillId="0" borderId="1" xfId="0" applyNumberFormat="1" applyBorder="1"/>
    <xf numFmtId="44" fontId="0" fillId="0" borderId="1" xfId="1" applyFont="1" applyBorder="1"/>
    <xf numFmtId="0" fontId="0" fillId="2" borderId="1" xfId="0" applyFill="1" applyBorder="1"/>
    <xf numFmtId="9" fontId="0" fillId="0" borderId="1" xfId="0" applyNumberFormat="1" applyBorder="1"/>
    <xf numFmtId="2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615950</xdr:colOff>
      <xdr:row>0</xdr:row>
      <xdr:rowOff>1227217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7E77F6-31C1-4857-A74C-75878FD28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8725" cy="1230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3955A-7EB3-4152-AE19-330A93ADB0F9}">
  <dimension ref="A1:G41"/>
  <sheetViews>
    <sheetView tabSelected="1" workbookViewId="0">
      <selection activeCell="J5" sqref="J5"/>
    </sheetView>
  </sheetViews>
  <sheetFormatPr defaultRowHeight="14.5" x14ac:dyDescent="0.35"/>
  <cols>
    <col min="2" max="2" width="37.7265625" bestFit="1" customWidth="1"/>
    <col min="3" max="3" width="12" bestFit="1" customWidth="1"/>
    <col min="5" max="5" width="34.54296875" customWidth="1"/>
    <col min="6" max="6" width="19.1796875" customWidth="1"/>
  </cols>
  <sheetData>
    <row r="1" spans="1:7" ht="119.5" customHeight="1" x14ac:dyDescent="0.35">
      <c r="A1" s="12"/>
      <c r="B1" s="12"/>
    </row>
    <row r="2" spans="1:7" x14ac:dyDescent="0.35">
      <c r="B2" t="s">
        <v>43</v>
      </c>
      <c r="E2" t="s">
        <v>44</v>
      </c>
    </row>
    <row r="4" spans="1:7" ht="29" x14ac:dyDescent="0.35">
      <c r="B4" s="2" t="s">
        <v>23</v>
      </c>
      <c r="C4" s="5">
        <v>40</v>
      </c>
      <c r="E4" s="9" t="s">
        <v>40</v>
      </c>
      <c r="F4" s="5">
        <v>1850</v>
      </c>
      <c r="G4" s="11">
        <f>F4/12</f>
        <v>154.16666666666666</v>
      </c>
    </row>
    <row r="5" spans="1:7" ht="35.25" customHeight="1" x14ac:dyDescent="0.35">
      <c r="B5" s="9" t="s">
        <v>24</v>
      </c>
      <c r="C5" s="5">
        <v>7</v>
      </c>
      <c r="E5" s="9" t="s">
        <v>42</v>
      </c>
      <c r="F5" s="5">
        <v>200</v>
      </c>
      <c r="G5" s="11">
        <f>F5*12</f>
        <v>2400</v>
      </c>
    </row>
    <row r="6" spans="1:7" x14ac:dyDescent="0.35">
      <c r="B6" s="2" t="s">
        <v>25</v>
      </c>
      <c r="C6" s="2">
        <f>C4/C5</f>
        <v>5.7142857142857144</v>
      </c>
      <c r="E6" s="9" t="s">
        <v>45</v>
      </c>
      <c r="F6" s="10">
        <f>MAX(G4,F5)</f>
        <v>200</v>
      </c>
      <c r="G6" s="11">
        <f>MAX(G4,G5)</f>
        <v>2400</v>
      </c>
    </row>
    <row r="7" spans="1:7" ht="43.5" x14ac:dyDescent="0.35">
      <c r="B7" s="9" t="s">
        <v>26</v>
      </c>
      <c r="C7" s="5">
        <v>31</v>
      </c>
      <c r="E7" s="2" t="s">
        <v>41</v>
      </c>
      <c r="F7" s="10"/>
    </row>
    <row r="8" spans="1:7" x14ac:dyDescent="0.35">
      <c r="B8" s="2" t="s">
        <v>27</v>
      </c>
      <c r="C8" s="2">
        <f>SUM(C6*C7)</f>
        <v>177.14285714285714</v>
      </c>
      <c r="E8" s="2" t="s">
        <v>12</v>
      </c>
      <c r="F8" s="8">
        <v>43561</v>
      </c>
    </row>
    <row r="9" spans="1:7" x14ac:dyDescent="0.35">
      <c r="B9" s="2" t="s">
        <v>28</v>
      </c>
      <c r="C9" s="2">
        <f>ROUNDUP(C8,0)</f>
        <v>178</v>
      </c>
      <c r="E9" s="2" t="s">
        <v>13</v>
      </c>
      <c r="F9" s="8">
        <v>43913</v>
      </c>
    </row>
    <row r="10" spans="1:7" x14ac:dyDescent="0.35">
      <c r="B10" s="1"/>
      <c r="C10" s="1"/>
      <c r="E10" s="2" t="s">
        <v>14</v>
      </c>
      <c r="F10" s="7">
        <f>SUM(F9-F8)</f>
        <v>352</v>
      </c>
    </row>
    <row r="11" spans="1:7" x14ac:dyDescent="0.35">
      <c r="B11" s="1"/>
      <c r="C11" s="1"/>
      <c r="E11" s="2" t="s">
        <v>15</v>
      </c>
      <c r="F11" s="2">
        <f>G6/F10</f>
        <v>6.8181818181818183</v>
      </c>
    </row>
    <row r="12" spans="1:7" x14ac:dyDescent="0.35">
      <c r="E12" s="2" t="s">
        <v>16</v>
      </c>
      <c r="F12" s="5">
        <v>14</v>
      </c>
    </row>
    <row r="13" spans="1:7" x14ac:dyDescent="0.35">
      <c r="B13" s="2" t="s">
        <v>29</v>
      </c>
      <c r="C13" s="5">
        <v>92</v>
      </c>
      <c r="E13" s="2" t="s">
        <v>17</v>
      </c>
      <c r="F13" s="2">
        <f>F11*F12</f>
        <v>95.454545454545453</v>
      </c>
    </row>
    <row r="14" spans="1:7" x14ac:dyDescent="0.35">
      <c r="B14" s="2" t="s">
        <v>30</v>
      </c>
      <c r="C14" s="2">
        <f>C9-C13</f>
        <v>86</v>
      </c>
      <c r="E14" s="2" t="s">
        <v>18</v>
      </c>
      <c r="F14" s="5">
        <f>ROUNDUP(F13,0)</f>
        <v>96</v>
      </c>
    </row>
    <row r="15" spans="1:7" x14ac:dyDescent="0.35">
      <c r="B15" s="2"/>
      <c r="C15" s="2"/>
    </row>
    <row r="16" spans="1:7" x14ac:dyDescent="0.35">
      <c r="B16" s="2" t="s">
        <v>2</v>
      </c>
      <c r="C16" s="5">
        <v>3000</v>
      </c>
      <c r="E16" s="2" t="s">
        <v>0</v>
      </c>
      <c r="F16" s="5">
        <v>12</v>
      </c>
    </row>
    <row r="17" spans="2:6" x14ac:dyDescent="0.35">
      <c r="B17" s="6" t="s">
        <v>31</v>
      </c>
      <c r="C17" s="2">
        <f>C16*0.8</f>
        <v>2400</v>
      </c>
      <c r="E17" s="2" t="s">
        <v>1</v>
      </c>
      <c r="F17" s="2">
        <f>F14-F16</f>
        <v>84</v>
      </c>
    </row>
    <row r="18" spans="2:6" x14ac:dyDescent="0.35">
      <c r="B18" s="2" t="s">
        <v>32</v>
      </c>
      <c r="C18" s="2">
        <f>IF(C17&gt;2500,2500,C17)</f>
        <v>2400</v>
      </c>
      <c r="E18" s="2"/>
      <c r="F18" s="2"/>
    </row>
    <row r="19" spans="2:6" ht="29" x14ac:dyDescent="0.35">
      <c r="B19" s="9" t="s">
        <v>38</v>
      </c>
      <c r="C19" s="2">
        <f>C18*C14</f>
        <v>206400</v>
      </c>
      <c r="E19" s="9" t="s">
        <v>19</v>
      </c>
      <c r="F19" s="7">
        <v>640.38</v>
      </c>
    </row>
    <row r="20" spans="2:6" x14ac:dyDescent="0.35">
      <c r="B20" s="2" t="s">
        <v>33</v>
      </c>
      <c r="C20" s="4">
        <f>C19/C9</f>
        <v>1159.5505617977528</v>
      </c>
      <c r="E20" s="6">
        <v>0.8</v>
      </c>
      <c r="F20" s="7">
        <f>F19*0.8</f>
        <v>512.30399999999997</v>
      </c>
    </row>
    <row r="21" spans="2:6" x14ac:dyDescent="0.35">
      <c r="E21" s="2" t="s">
        <v>20</v>
      </c>
      <c r="F21" s="7">
        <f>IF(F20&gt;2500,2500,F20)</f>
        <v>512.30399999999997</v>
      </c>
    </row>
    <row r="22" spans="2:6" x14ac:dyDescent="0.35">
      <c r="E22" s="2" t="s">
        <v>21</v>
      </c>
      <c r="F22" s="7">
        <f>F21*F17</f>
        <v>43033.536</v>
      </c>
    </row>
    <row r="23" spans="2:6" x14ac:dyDescent="0.35">
      <c r="E23" s="2" t="s">
        <v>22</v>
      </c>
      <c r="F23" s="4">
        <f>F22/F14</f>
        <v>448.26600000000002</v>
      </c>
    </row>
    <row r="24" spans="2:6" x14ac:dyDescent="0.35">
      <c r="B24" s="2" t="s">
        <v>3</v>
      </c>
      <c r="C24" s="2"/>
    </row>
    <row r="25" spans="2:6" x14ac:dyDescent="0.35">
      <c r="B25" s="2" t="s">
        <v>34</v>
      </c>
      <c r="C25" s="2">
        <v>732</v>
      </c>
    </row>
    <row r="26" spans="2:6" x14ac:dyDescent="0.35">
      <c r="B26" s="2" t="s">
        <v>35</v>
      </c>
      <c r="C26" s="5">
        <v>31</v>
      </c>
    </row>
    <row r="27" spans="2:6" x14ac:dyDescent="0.35">
      <c r="B27" s="2" t="s">
        <v>36</v>
      </c>
      <c r="C27" s="2">
        <f>C25/31*C26</f>
        <v>732</v>
      </c>
    </row>
    <row r="28" spans="2:6" x14ac:dyDescent="0.35">
      <c r="B28" s="2" t="s">
        <v>37</v>
      </c>
      <c r="C28" s="2">
        <f>C27/C9</f>
        <v>4.1123595505617976</v>
      </c>
    </row>
    <row r="29" spans="2:6" x14ac:dyDescent="0.35">
      <c r="B29" s="2" t="s">
        <v>8</v>
      </c>
      <c r="C29" s="2">
        <f>C28*C14</f>
        <v>353.66292134831457</v>
      </c>
    </row>
    <row r="30" spans="2:6" x14ac:dyDescent="0.35">
      <c r="B30" s="2" t="s">
        <v>9</v>
      </c>
      <c r="C30" s="3">
        <f>C20-C29</f>
        <v>805.88764044943832</v>
      </c>
    </row>
    <row r="31" spans="2:6" x14ac:dyDescent="0.35">
      <c r="B31" s="2" t="s">
        <v>10</v>
      </c>
      <c r="C31" s="4">
        <f>C30*0.138</f>
        <v>111.2124943820225</v>
      </c>
    </row>
    <row r="34" spans="2:3" x14ac:dyDescent="0.35">
      <c r="B34" s="2" t="s">
        <v>39</v>
      </c>
      <c r="C34" s="2"/>
    </row>
    <row r="35" spans="2:3" x14ac:dyDescent="0.35">
      <c r="B35" s="2" t="s">
        <v>4</v>
      </c>
      <c r="C35" s="2">
        <v>520</v>
      </c>
    </row>
    <row r="36" spans="2:3" x14ac:dyDescent="0.35">
      <c r="B36" s="2" t="s">
        <v>5</v>
      </c>
      <c r="C36" s="5">
        <v>31</v>
      </c>
    </row>
    <row r="37" spans="2:3" x14ac:dyDescent="0.35">
      <c r="B37" s="2" t="s">
        <v>6</v>
      </c>
      <c r="C37" s="2">
        <f>C35/31*C36</f>
        <v>520</v>
      </c>
    </row>
    <row r="38" spans="2:3" x14ac:dyDescent="0.35">
      <c r="B38" s="2" t="s">
        <v>7</v>
      </c>
      <c r="C38" s="2">
        <f>C37/C9</f>
        <v>2.9213483146067416</v>
      </c>
    </row>
    <row r="39" spans="2:3" x14ac:dyDescent="0.35">
      <c r="B39" s="2" t="s">
        <v>8</v>
      </c>
      <c r="C39" s="2">
        <f>C38*C14</f>
        <v>251.23595505617979</v>
      </c>
    </row>
    <row r="40" spans="2:3" x14ac:dyDescent="0.35">
      <c r="B40" s="2" t="s">
        <v>9</v>
      </c>
      <c r="C40" s="3">
        <f>C20-C39</f>
        <v>908.31460674157302</v>
      </c>
    </row>
    <row r="41" spans="2:3" x14ac:dyDescent="0.35">
      <c r="B41" s="2" t="s">
        <v>11</v>
      </c>
      <c r="C41" s="4">
        <f>C40*0.03</f>
        <v>27.249438202247191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Proctor</dc:creator>
  <cp:lastModifiedBy>Laura Lee</cp:lastModifiedBy>
  <dcterms:created xsi:type="dcterms:W3CDTF">2020-06-15T15:55:52Z</dcterms:created>
  <dcterms:modified xsi:type="dcterms:W3CDTF">2020-06-30T09:35:51Z</dcterms:modified>
</cp:coreProperties>
</file>